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лот1!$A:$F</definedName>
    <definedName name="_xlnm.Print_Area" localSheetId="0">лот1!$A$1:$L$36</definedName>
  </definedNames>
  <calcPr calcId="125725"/>
</workbook>
</file>

<file path=xl/calcChain.xml><?xml version="1.0" encoding="utf-8"?>
<calcChain xmlns="http://schemas.openxmlformats.org/spreadsheetml/2006/main">
  <c r="N42" i="3"/>
  <c r="L36"/>
  <c r="L16" l="1"/>
  <c r="L11"/>
  <c r="L10"/>
  <c r="L33"/>
  <c r="L30"/>
  <c r="L29"/>
  <c r="L27"/>
  <c r="L24"/>
  <c r="L21"/>
  <c r="L20"/>
  <c r="L19"/>
  <c r="L18"/>
  <c r="L17"/>
  <c r="L15"/>
  <c r="I33"/>
  <c r="I32"/>
  <c r="I30"/>
  <c r="I29"/>
  <c r="I27"/>
  <c r="I23"/>
  <c r="I21"/>
  <c r="I20"/>
  <c r="I18"/>
  <c r="I17"/>
  <c r="I16"/>
  <c r="I15"/>
  <c r="H36"/>
  <c r="H28"/>
  <c r="H22"/>
  <c r="H14"/>
  <c r="L32"/>
  <c r="L23"/>
  <c r="L12"/>
  <c r="L26"/>
  <c r="L25"/>
  <c r="L13"/>
  <c r="K28"/>
  <c r="K22"/>
  <c r="K14"/>
  <c r="K9"/>
  <c r="L31"/>
  <c r="K36" l="1"/>
  <c r="L28"/>
  <c r="L22"/>
  <c r="L14"/>
  <c r="L9"/>
  <c r="I31"/>
  <c r="L34" l="1"/>
  <c r="I26" l="1"/>
  <c r="I25"/>
  <c r="I24"/>
  <c r="I19"/>
  <c r="I28" l="1"/>
  <c r="I14"/>
  <c r="I22"/>
  <c r="I34" l="1"/>
  <c r="I36" s="1"/>
  <c r="N34" l="1"/>
  <c r="O34" s="1"/>
</calcChain>
</file>

<file path=xl/sharedStrings.xml><?xml version="1.0" encoding="utf-8"?>
<sst xmlns="http://schemas.openxmlformats.org/spreadsheetml/2006/main" count="91" uniqueCount="71">
  <si>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</si>
  <si>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</si>
  <si>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</si>
  <si>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</si>
  <si>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</si>
  <si>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</si>
  <si>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</si>
  <si>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</si>
  <si>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</si>
  <si>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</si>
  <si>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</si>
  <si>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</si>
  <si>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</si>
  <si>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</si>
  <si>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</si>
  <si>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</si>
  <si>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</si>
  <si>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</si>
  <si>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</si>
  <si>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</si>
  <si>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</si>
  <si>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</si>
  <si>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</si>
  <si>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</si>
  <si>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</si>
  <si>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</si>
  <si>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</si>
  <si>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</si>
  <si>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</si>
  <si>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</si>
  <si>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</si>
  <si>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</si>
  <si>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</si>
  <si>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</si>
  <si>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</si>
  <si>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</si>
  <si>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</si>
  <si>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</si>
  <si>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</si>
  <si>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</si>
  <si>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</si>
  <si>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</si>
  <si>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</si>
  <si>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</si>
  <si>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</si>
  <si>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</si>
  <si>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</si>
  <si>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</si>
  <si>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</si>
  <si>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</si>
  <si>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</si>
  <si>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36</t>
  </si>
  <si>
    <t>Жилой район      Октябрьский    территориальный округ</t>
  </si>
  <si>
    <t>АВИАЦИОННАЯ ул.</t>
  </si>
  <si>
    <t>68</t>
  </si>
  <si>
    <t>2-5 этажные жилые дома</t>
  </si>
  <si>
    <t>МВК   деревянный не благоустроенный с центр отопленим без канализ</t>
  </si>
  <si>
    <t>1556,5</t>
  </si>
  <si>
    <t>506,7</t>
  </si>
  <si>
    <t>2раз(а) в неделю</t>
  </si>
  <si>
    <t>1раз(а) в неделю</t>
  </si>
  <si>
    <t>3раз(а) в неделю</t>
  </si>
  <si>
    <t>12раз(а) в месяц</t>
  </si>
  <si>
    <t>4 раз(а) в  неделю</t>
  </si>
  <si>
    <t>3 раз(а) в неделю</t>
  </si>
  <si>
    <t>1раз(а) в год</t>
  </si>
  <si>
    <t xml:space="preserve">проверка исправности вытяжек 2раз(а) в год. Проверка наличия тяги в дымовентиляционных каналах  1 раз(а) в год. Проверка заземления оболочки электрокабеля, замеры сопротивления  раз(а) в год. </t>
  </si>
  <si>
    <t>Лот № 4</t>
  </si>
  <si>
    <t>Приложение №2</t>
  </si>
  <si>
    <t>к извещению и документации</t>
  </si>
  <si>
    <t xml:space="preserve"> о проведении открытого конкурса</t>
  </si>
</sst>
</file>

<file path=xl/styles.xml><?xml version="1.0" encoding="utf-8"?>
<styleSheet xmlns="http://schemas.openxmlformats.org/spreadsheetml/2006/main">
  <fonts count="12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8"/>
      <name val="Times New Roman"/>
      <family val="1"/>
      <charset val="204"/>
    </font>
    <font>
      <sz val="9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/>
    <xf numFmtId="0" fontId="3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4" fontId="4" fillId="2" borderId="5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/>
    </xf>
    <xf numFmtId="4" fontId="7" fillId="2" borderId="5" xfId="0" applyNumberFormat="1" applyFont="1" applyFill="1" applyBorder="1" applyAlignment="1">
      <alignment horizontal="center" vertical="top"/>
    </xf>
    <xf numFmtId="4" fontId="6" fillId="2" borderId="5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4" fontId="7" fillId="2" borderId="5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 vertical="top" wrapText="1"/>
    </xf>
    <xf numFmtId="4" fontId="7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wrapText="1"/>
    </xf>
    <xf numFmtId="4" fontId="7" fillId="2" borderId="5" xfId="0" applyNumberFormat="1" applyFont="1" applyFill="1" applyBorder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top"/>
    </xf>
    <xf numFmtId="4" fontId="6" fillId="2" borderId="5" xfId="0" applyNumberFormat="1" applyFont="1" applyFill="1" applyBorder="1" applyAlignment="1">
      <alignment horizontal="center" vertical="top"/>
    </xf>
    <xf numFmtId="4" fontId="6" fillId="2" borderId="5" xfId="0" applyNumberFormat="1" applyFont="1" applyFill="1" applyBorder="1" applyAlignment="1">
      <alignment horizontal="left" vertical="top"/>
    </xf>
    <xf numFmtId="4" fontId="8" fillId="2" borderId="5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left" vertical="top"/>
    </xf>
    <xf numFmtId="49" fontId="7" fillId="2" borderId="5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horizontal="left" wrapText="1"/>
    </xf>
    <xf numFmtId="4" fontId="6" fillId="2" borderId="4" xfId="0" applyNumberFormat="1" applyFont="1" applyFill="1" applyBorder="1" applyAlignment="1">
      <alignment vertical="center"/>
    </xf>
    <xf numFmtId="4" fontId="6" fillId="2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/>
    <xf numFmtId="4" fontId="6" fillId="2" borderId="5" xfId="0" applyNumberFormat="1" applyFont="1" applyFill="1" applyBorder="1" applyAlignment="1">
      <alignment horizontal="left" vertical="top"/>
    </xf>
    <xf numFmtId="4" fontId="6" fillId="2" borderId="5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/>
    <xf numFmtId="2" fontId="2" fillId="2" borderId="0" xfId="0" applyNumberFormat="1" applyFont="1" applyFill="1" applyAlignment="1"/>
    <xf numFmtId="0" fontId="5" fillId="2" borderId="0" xfId="0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vertical="center"/>
    </xf>
    <xf numFmtId="4" fontId="9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left" vertical="top"/>
    </xf>
    <xf numFmtId="4" fontId="7" fillId="2" borderId="5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top"/>
    </xf>
    <xf numFmtId="4" fontId="6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left" vertical="top" wrapText="1"/>
    </xf>
    <xf numFmtId="4" fontId="6" fillId="2" borderId="5" xfId="0" applyNumberFormat="1" applyFont="1" applyFill="1" applyBorder="1" applyAlignment="1">
      <alignment horizontal="left" vertical="top"/>
    </xf>
    <xf numFmtId="4" fontId="6" fillId="2" borderId="5" xfId="0" applyNumberFormat="1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"/>
  <sheetViews>
    <sheetView tabSelected="1" view="pageBreakPreview" topLeftCell="D31" zoomScaleNormal="100" zoomScaleSheetLayoutView="100" workbookViewId="0">
      <selection activeCell="N42" sqref="N42"/>
    </sheetView>
  </sheetViews>
  <sheetFormatPr defaultRowHeight="12.75"/>
  <cols>
    <col min="1" max="5" width="9.140625" style="3"/>
    <col min="6" max="6" width="12.140625" style="3" customWidth="1"/>
    <col min="7" max="7" width="17.85546875" style="3" customWidth="1"/>
    <col min="8" max="8" width="14" style="3" customWidth="1"/>
    <col min="9" max="9" width="14.7109375" style="3" customWidth="1"/>
    <col min="10" max="10" width="19.140625" style="3" customWidth="1"/>
    <col min="11" max="11" width="10.140625" style="3" customWidth="1"/>
    <col min="12" max="12" width="15.42578125" style="3" customWidth="1"/>
    <col min="13" max="13" width="9.140625" style="1"/>
    <col min="14" max="14" width="10.85546875" style="1" customWidth="1"/>
    <col min="15" max="23" width="9.140625" style="1"/>
  </cols>
  <sheetData>
    <row r="1" spans="1:12" s="3" customFormat="1" ht="16.5" customHeight="1">
      <c r="A1" s="29" t="s">
        <v>25</v>
      </c>
      <c r="B1" s="29"/>
      <c r="C1" s="29"/>
      <c r="D1" s="29"/>
      <c r="E1" s="29"/>
      <c r="F1" s="29"/>
      <c r="G1" s="5"/>
      <c r="I1" s="3" t="s">
        <v>68</v>
      </c>
      <c r="J1" s="34"/>
    </row>
    <row r="2" spans="1:12" s="3" customFormat="1" ht="16.5" customHeight="1">
      <c r="A2" s="29" t="s">
        <v>24</v>
      </c>
      <c r="B2" s="29"/>
      <c r="C2" s="29"/>
      <c r="D2" s="29"/>
      <c r="E2" s="29"/>
      <c r="F2" s="29"/>
      <c r="G2" s="5"/>
      <c r="I2" s="3" t="s">
        <v>69</v>
      </c>
      <c r="J2" s="34"/>
    </row>
    <row r="3" spans="1:12" s="3" customFormat="1" ht="16.5" customHeight="1">
      <c r="A3" s="29" t="s">
        <v>23</v>
      </c>
      <c r="B3" s="29"/>
      <c r="C3" s="29"/>
      <c r="D3" s="29"/>
      <c r="E3" s="29"/>
      <c r="F3" s="29"/>
      <c r="G3" s="5"/>
      <c r="I3" s="3" t="s">
        <v>70</v>
      </c>
      <c r="J3" s="34"/>
    </row>
    <row r="4" spans="1:12" s="3" customFormat="1" ht="16.5" customHeight="1">
      <c r="A4" s="29" t="s">
        <v>22</v>
      </c>
      <c r="B4" s="29"/>
      <c r="C4" s="29"/>
      <c r="D4" s="29"/>
      <c r="E4" s="29"/>
      <c r="F4" s="29"/>
      <c r="G4" s="5"/>
      <c r="J4" s="34"/>
    </row>
    <row r="5" spans="1:12" s="3" customFormat="1">
      <c r="A5" s="2" t="s">
        <v>67</v>
      </c>
      <c r="B5" s="2" t="s">
        <v>52</v>
      </c>
    </row>
    <row r="6" spans="1:12" s="3" customFormat="1" ht="15.75" customHeight="1">
      <c r="A6" s="38" t="s">
        <v>21</v>
      </c>
      <c r="B6" s="38"/>
      <c r="C6" s="38"/>
      <c r="D6" s="38"/>
      <c r="E6" s="38"/>
      <c r="F6" s="38"/>
      <c r="G6" s="35" t="s">
        <v>20</v>
      </c>
      <c r="H6" s="28"/>
      <c r="I6" s="27"/>
      <c r="J6" s="35"/>
      <c r="K6" s="28"/>
      <c r="L6" s="27"/>
    </row>
    <row r="7" spans="1:12" s="6" customFormat="1" ht="56.25" customHeight="1">
      <c r="A7" s="38"/>
      <c r="B7" s="38"/>
      <c r="C7" s="38"/>
      <c r="D7" s="38"/>
      <c r="E7" s="38"/>
      <c r="F7" s="38"/>
      <c r="G7" s="40" t="s">
        <v>19</v>
      </c>
      <c r="H7" s="41" t="s">
        <v>56</v>
      </c>
      <c r="I7" s="25" t="s">
        <v>53</v>
      </c>
      <c r="J7" s="37" t="s">
        <v>19</v>
      </c>
      <c r="K7" s="36" t="s">
        <v>55</v>
      </c>
      <c r="L7" s="25" t="s">
        <v>53</v>
      </c>
    </row>
    <row r="8" spans="1:12" s="6" customFormat="1" ht="16.5" customHeight="1">
      <c r="A8" s="38"/>
      <c r="B8" s="38"/>
      <c r="C8" s="38"/>
      <c r="D8" s="38"/>
      <c r="E8" s="38"/>
      <c r="F8" s="38"/>
      <c r="G8" s="40"/>
      <c r="H8" s="41"/>
      <c r="I8" s="26" t="s">
        <v>54</v>
      </c>
      <c r="J8" s="37"/>
      <c r="K8" s="36"/>
      <c r="L8" s="26" t="s">
        <v>51</v>
      </c>
    </row>
    <row r="9" spans="1:12" s="3" customFormat="1">
      <c r="A9" s="42" t="s">
        <v>18</v>
      </c>
      <c r="B9" s="42"/>
      <c r="C9" s="42"/>
      <c r="D9" s="42"/>
      <c r="E9" s="42"/>
      <c r="F9" s="42"/>
      <c r="G9" s="11"/>
      <c r="H9" s="12">
        <v>0</v>
      </c>
      <c r="I9" s="10">
        <v>0</v>
      </c>
      <c r="J9" s="9"/>
      <c r="K9" s="10">
        <f t="shared" ref="K9:L9" si="0">SUM(K10:K13)</f>
        <v>5.55</v>
      </c>
      <c r="L9" s="10">
        <f t="shared" si="0"/>
        <v>103662.9</v>
      </c>
    </row>
    <row r="10" spans="1:12" s="3" customFormat="1">
      <c r="A10" s="39" t="s">
        <v>26</v>
      </c>
      <c r="B10" s="39"/>
      <c r="C10" s="39"/>
      <c r="D10" s="39"/>
      <c r="E10" s="39"/>
      <c r="F10" s="39"/>
      <c r="G10" s="14" t="s">
        <v>11</v>
      </c>
      <c r="H10" s="13">
        <v>0</v>
      </c>
      <c r="I10" s="14">
        <v>0</v>
      </c>
      <c r="J10" s="13" t="s">
        <v>59</v>
      </c>
      <c r="K10" s="14">
        <v>4.5999999999999996</v>
      </c>
      <c r="L10" s="14">
        <f>4.6*12*L35</f>
        <v>85918.799999999988</v>
      </c>
    </row>
    <row r="11" spans="1:12" s="3" customFormat="1">
      <c r="A11" s="39" t="s">
        <v>27</v>
      </c>
      <c r="B11" s="39"/>
      <c r="C11" s="39"/>
      <c r="D11" s="39"/>
      <c r="E11" s="39"/>
      <c r="F11" s="39"/>
      <c r="G11" s="14" t="s">
        <v>11</v>
      </c>
      <c r="H11" s="13">
        <v>0</v>
      </c>
      <c r="I11" s="14">
        <v>0</v>
      </c>
      <c r="J11" s="13" t="s">
        <v>60</v>
      </c>
      <c r="K11" s="14">
        <v>0.95</v>
      </c>
      <c r="L11" s="14">
        <f>0.95*12*L35</f>
        <v>17744.099999999999</v>
      </c>
    </row>
    <row r="12" spans="1:12" s="3" customFormat="1">
      <c r="A12" s="39" t="s">
        <v>17</v>
      </c>
      <c r="B12" s="39"/>
      <c r="C12" s="39"/>
      <c r="D12" s="39"/>
      <c r="E12" s="39"/>
      <c r="F12" s="39"/>
      <c r="G12" s="14" t="s">
        <v>11</v>
      </c>
      <c r="H12" s="13">
        <v>0</v>
      </c>
      <c r="I12" s="14">
        <v>0</v>
      </c>
      <c r="J12" s="13" t="s">
        <v>61</v>
      </c>
      <c r="K12" s="14">
        <v>0</v>
      </c>
      <c r="L12" s="14">
        <f>0*12*L35</f>
        <v>0</v>
      </c>
    </row>
    <row r="13" spans="1:12" s="3" customFormat="1">
      <c r="A13" s="39" t="s">
        <v>16</v>
      </c>
      <c r="B13" s="39"/>
      <c r="C13" s="39"/>
      <c r="D13" s="39"/>
      <c r="E13" s="39"/>
      <c r="F13" s="39"/>
      <c r="G13" s="14" t="s">
        <v>15</v>
      </c>
      <c r="H13" s="13">
        <v>0</v>
      </c>
      <c r="I13" s="14">
        <v>0</v>
      </c>
      <c r="J13" s="13" t="s">
        <v>62</v>
      </c>
      <c r="K13" s="14">
        <v>0</v>
      </c>
      <c r="L13" s="14">
        <f>0*12*L35</f>
        <v>0</v>
      </c>
    </row>
    <row r="14" spans="1:12" s="3" customFormat="1" ht="23.85" customHeight="1">
      <c r="A14" s="43" t="s">
        <v>14</v>
      </c>
      <c r="B14" s="43"/>
      <c r="C14" s="43"/>
      <c r="D14" s="43"/>
      <c r="E14" s="43"/>
      <c r="F14" s="43"/>
      <c r="G14" s="11"/>
      <c r="H14" s="10">
        <f t="shared" ref="H14" si="1">SUM(H15:H21)</f>
        <v>11.39</v>
      </c>
      <c r="I14" s="10">
        <f t="shared" ref="I14" si="2">SUM(I15:I21)</f>
        <v>69255.756000000008</v>
      </c>
      <c r="J14" s="9"/>
      <c r="K14" s="10">
        <f t="shared" ref="K14:L14" si="3">SUM(K15:K21)</f>
        <v>6.9500000000000011</v>
      </c>
      <c r="L14" s="10">
        <f t="shared" si="3"/>
        <v>129812.09999999999</v>
      </c>
    </row>
    <row r="15" spans="1:12" s="3" customFormat="1">
      <c r="A15" s="39" t="s">
        <v>40</v>
      </c>
      <c r="B15" s="39"/>
      <c r="C15" s="39"/>
      <c r="D15" s="39"/>
      <c r="E15" s="39"/>
      <c r="F15" s="39"/>
      <c r="G15" s="14" t="s">
        <v>41</v>
      </c>
      <c r="H15" s="13">
        <v>1.05</v>
      </c>
      <c r="I15" s="14">
        <f>1.05*12*I35</f>
        <v>6384.420000000001</v>
      </c>
      <c r="J15" s="13" t="s">
        <v>63</v>
      </c>
      <c r="K15" s="14">
        <v>0.25</v>
      </c>
      <c r="L15" s="14">
        <f>0.25*12*L35</f>
        <v>4669.5</v>
      </c>
    </row>
    <row r="16" spans="1:12" s="3" customFormat="1">
      <c r="A16" s="39" t="s">
        <v>31</v>
      </c>
      <c r="B16" s="39"/>
      <c r="C16" s="39"/>
      <c r="D16" s="39"/>
      <c r="E16" s="39"/>
      <c r="F16" s="39"/>
      <c r="G16" s="14" t="s">
        <v>13</v>
      </c>
      <c r="H16" s="13">
        <v>0.52</v>
      </c>
      <c r="I16" s="14">
        <f>0.52*12*I35</f>
        <v>3161.808</v>
      </c>
      <c r="J16" s="13" t="s">
        <v>64</v>
      </c>
      <c r="K16" s="14">
        <v>2.4</v>
      </c>
      <c r="L16" s="14">
        <f>2.4*12*L35</f>
        <v>44827.199999999997</v>
      </c>
    </row>
    <row r="17" spans="1:12" s="3" customFormat="1">
      <c r="A17" s="39" t="s">
        <v>32</v>
      </c>
      <c r="B17" s="39"/>
      <c r="C17" s="39"/>
      <c r="D17" s="39"/>
      <c r="E17" s="39"/>
      <c r="F17" s="39"/>
      <c r="G17" s="14" t="s">
        <v>42</v>
      </c>
      <c r="H17" s="13">
        <v>0.25</v>
      </c>
      <c r="I17" s="14">
        <f>0.25*12*I35</f>
        <v>1520.1</v>
      </c>
      <c r="J17" s="13" t="s">
        <v>13</v>
      </c>
      <c r="K17" s="14">
        <v>0.45</v>
      </c>
      <c r="L17" s="14">
        <f>0.45*12*L35</f>
        <v>8405.1</v>
      </c>
    </row>
    <row r="18" spans="1:12" s="3" customFormat="1" ht="50.25" customHeight="1">
      <c r="A18" s="44" t="s">
        <v>33</v>
      </c>
      <c r="B18" s="44"/>
      <c r="C18" s="44"/>
      <c r="D18" s="44"/>
      <c r="E18" s="44"/>
      <c r="F18" s="44"/>
      <c r="G18" s="16" t="s">
        <v>12</v>
      </c>
      <c r="H18" s="13">
        <v>0.17</v>
      </c>
      <c r="I18" s="14">
        <f>0.17*12*I35</f>
        <v>1033.6679999999999</v>
      </c>
      <c r="J18" s="15" t="s">
        <v>12</v>
      </c>
      <c r="K18" s="14">
        <v>0.25</v>
      </c>
      <c r="L18" s="14">
        <f>0.25*12*L35</f>
        <v>4669.5</v>
      </c>
    </row>
    <row r="19" spans="1:12" s="3" customFormat="1" ht="12.75" customHeight="1">
      <c r="A19" s="44" t="s">
        <v>34</v>
      </c>
      <c r="B19" s="39"/>
      <c r="C19" s="39"/>
      <c r="D19" s="39"/>
      <c r="E19" s="39"/>
      <c r="F19" s="39"/>
      <c r="G19" s="14" t="s">
        <v>43</v>
      </c>
      <c r="H19" s="13">
        <v>0.05</v>
      </c>
      <c r="I19" s="14">
        <f t="shared" ref="I19" si="4">0.05*12*I35</f>
        <v>304.02000000000004</v>
      </c>
      <c r="J19" s="13" t="s">
        <v>64</v>
      </c>
      <c r="K19" s="14">
        <v>0.2</v>
      </c>
      <c r="L19" s="14">
        <f>0.2*12*L35</f>
        <v>3735.6000000000004</v>
      </c>
    </row>
    <row r="20" spans="1:12" s="3" customFormat="1" ht="48" customHeight="1">
      <c r="A20" s="39" t="s">
        <v>35</v>
      </c>
      <c r="B20" s="39"/>
      <c r="C20" s="39"/>
      <c r="D20" s="39"/>
      <c r="E20" s="39"/>
      <c r="F20" s="39"/>
      <c r="G20" s="18" t="s">
        <v>47</v>
      </c>
      <c r="H20" s="13">
        <v>4.2</v>
      </c>
      <c r="I20" s="14">
        <f>4.2*12*I35</f>
        <v>25537.680000000004</v>
      </c>
      <c r="J20" s="15" t="s">
        <v>12</v>
      </c>
      <c r="K20" s="14">
        <v>0.8</v>
      </c>
      <c r="L20" s="14">
        <f>0.8*12*L35</f>
        <v>14942.400000000001</v>
      </c>
    </row>
    <row r="21" spans="1:12" s="3" customFormat="1">
      <c r="A21" s="39" t="s">
        <v>36</v>
      </c>
      <c r="B21" s="39"/>
      <c r="C21" s="39"/>
      <c r="D21" s="39"/>
      <c r="E21" s="39"/>
      <c r="F21" s="39"/>
      <c r="G21" s="14" t="s">
        <v>4</v>
      </c>
      <c r="H21" s="13">
        <v>5.15</v>
      </c>
      <c r="I21" s="14">
        <f>5.15*12*I35</f>
        <v>31314.06</v>
      </c>
      <c r="J21" s="13" t="s">
        <v>64</v>
      </c>
      <c r="K21" s="14">
        <v>2.6</v>
      </c>
      <c r="L21" s="14">
        <f>2.6*12*L35</f>
        <v>48562.8</v>
      </c>
    </row>
    <row r="22" spans="1:12" s="3" customFormat="1" ht="13.5" customHeight="1">
      <c r="A22" s="43" t="s">
        <v>10</v>
      </c>
      <c r="B22" s="43"/>
      <c r="C22" s="43"/>
      <c r="D22" s="43"/>
      <c r="E22" s="43"/>
      <c r="F22" s="43"/>
      <c r="G22" s="11"/>
      <c r="H22" s="19">
        <f t="shared" ref="H22" si="5">SUM(H23:H27)</f>
        <v>1.74</v>
      </c>
      <c r="I22" s="19">
        <f t="shared" ref="I22" si="6">SUM(I23:I27)</f>
        <v>10579.896000000001</v>
      </c>
      <c r="J22" s="9"/>
      <c r="K22" s="19">
        <f t="shared" ref="K22:L22" si="7">SUM(K23:K27)</f>
        <v>4.4899999999999993</v>
      </c>
      <c r="L22" s="19">
        <f t="shared" si="7"/>
        <v>83864.219999999987</v>
      </c>
    </row>
    <row r="23" spans="1:12" s="3" customFormat="1">
      <c r="A23" s="44" t="s">
        <v>38</v>
      </c>
      <c r="B23" s="39"/>
      <c r="C23" s="39"/>
      <c r="D23" s="39"/>
      <c r="E23" s="39"/>
      <c r="F23" s="39"/>
      <c r="G23" s="14" t="s">
        <v>4</v>
      </c>
      <c r="H23" s="13">
        <v>1.1499999999999999</v>
      </c>
      <c r="I23" s="14">
        <f>1.15*12*I35</f>
        <v>6992.4599999999991</v>
      </c>
      <c r="J23" s="13"/>
      <c r="K23" s="14"/>
      <c r="L23" s="14">
        <f>0*12*L35</f>
        <v>0</v>
      </c>
    </row>
    <row r="24" spans="1:12" s="3" customFormat="1" ht="24.75" customHeight="1">
      <c r="A24" s="44" t="s">
        <v>28</v>
      </c>
      <c r="B24" s="39"/>
      <c r="C24" s="39"/>
      <c r="D24" s="39"/>
      <c r="E24" s="39"/>
      <c r="F24" s="39"/>
      <c r="G24" s="14" t="s">
        <v>3</v>
      </c>
      <c r="H24" s="13">
        <v>0</v>
      </c>
      <c r="I24" s="14">
        <f t="shared" ref="I24" si="8">0*12*I35</f>
        <v>0</v>
      </c>
      <c r="J24" s="13" t="s">
        <v>65</v>
      </c>
      <c r="K24" s="14">
        <v>0.08</v>
      </c>
      <c r="L24" s="14">
        <f>0.08*12*L35</f>
        <v>1494.24</v>
      </c>
    </row>
    <row r="25" spans="1:12" s="3" customFormat="1" ht="25.5" customHeight="1">
      <c r="A25" s="44" t="s">
        <v>29</v>
      </c>
      <c r="B25" s="44"/>
      <c r="C25" s="44"/>
      <c r="D25" s="44"/>
      <c r="E25" s="44"/>
      <c r="F25" s="44"/>
      <c r="G25" s="14" t="s">
        <v>8</v>
      </c>
      <c r="H25" s="13">
        <v>0</v>
      </c>
      <c r="I25" s="14">
        <f t="shared" ref="I25" si="9">0*12*I35</f>
        <v>0</v>
      </c>
      <c r="J25" s="13" t="s">
        <v>8</v>
      </c>
      <c r="K25" s="14">
        <v>0.03</v>
      </c>
      <c r="L25" s="14">
        <f>0.03*12*L35</f>
        <v>560.34</v>
      </c>
    </row>
    <row r="26" spans="1:12" s="3" customFormat="1" ht="61.5" customHeight="1">
      <c r="A26" s="44" t="s">
        <v>30</v>
      </c>
      <c r="B26" s="44"/>
      <c r="C26" s="44"/>
      <c r="D26" s="44"/>
      <c r="E26" s="44"/>
      <c r="F26" s="44"/>
      <c r="G26" s="16" t="s">
        <v>9</v>
      </c>
      <c r="H26" s="13">
        <v>0.04</v>
      </c>
      <c r="I26" s="14">
        <f t="shared" ref="I26" si="10">0.04*12*I35</f>
        <v>243.21599999999998</v>
      </c>
      <c r="J26" s="15" t="s">
        <v>9</v>
      </c>
      <c r="K26" s="14">
        <v>0.03</v>
      </c>
      <c r="L26" s="14">
        <f>0.03*12*L35</f>
        <v>560.34</v>
      </c>
    </row>
    <row r="27" spans="1:12" s="3" customFormat="1" ht="87" customHeight="1">
      <c r="A27" s="44" t="s">
        <v>46</v>
      </c>
      <c r="B27" s="44"/>
      <c r="C27" s="44"/>
      <c r="D27" s="44"/>
      <c r="E27" s="44"/>
      <c r="F27" s="44"/>
      <c r="G27" s="14" t="s">
        <v>8</v>
      </c>
      <c r="H27" s="13">
        <v>0.55000000000000004</v>
      </c>
      <c r="I27" s="14">
        <f>0.55*12*I35</f>
        <v>3344.2200000000003</v>
      </c>
      <c r="J27" s="13" t="s">
        <v>8</v>
      </c>
      <c r="K27" s="14">
        <v>4.3499999999999996</v>
      </c>
      <c r="L27" s="14">
        <f>4.35*12*L35</f>
        <v>81249.299999999988</v>
      </c>
    </row>
    <row r="28" spans="1:12" s="3" customFormat="1">
      <c r="A28" s="42" t="s">
        <v>7</v>
      </c>
      <c r="B28" s="42"/>
      <c r="C28" s="42"/>
      <c r="D28" s="42"/>
      <c r="E28" s="42"/>
      <c r="F28" s="42"/>
      <c r="G28" s="11"/>
      <c r="H28" s="19">
        <f t="shared" ref="H28" si="11">SUM(H29:H33)</f>
        <v>5.4009999999999998</v>
      </c>
      <c r="I28" s="19">
        <f t="shared" ref="I28" si="12">SUM(I29:I33)</f>
        <v>32834.159999999996</v>
      </c>
      <c r="J28" s="9"/>
      <c r="K28" s="19">
        <f t="shared" ref="K28:L28" si="13">SUM(K29:K33)</f>
        <v>4.0999999999999996</v>
      </c>
      <c r="L28" s="19">
        <f t="shared" si="13"/>
        <v>76579.799999999988</v>
      </c>
    </row>
    <row r="29" spans="1:12" s="3" customFormat="1" ht="207.75" customHeight="1">
      <c r="A29" s="44" t="s">
        <v>39</v>
      </c>
      <c r="B29" s="44"/>
      <c r="C29" s="44"/>
      <c r="D29" s="44"/>
      <c r="E29" s="44"/>
      <c r="F29" s="44"/>
      <c r="G29" s="16" t="s">
        <v>44</v>
      </c>
      <c r="H29" s="13">
        <v>3.3</v>
      </c>
      <c r="I29" s="14">
        <f>3.3*12*I35</f>
        <v>20065.319999999996</v>
      </c>
      <c r="J29" s="15" t="s">
        <v>66</v>
      </c>
      <c r="K29" s="14">
        <v>0.8</v>
      </c>
      <c r="L29" s="14">
        <f>0.8*12*L35</f>
        <v>14942.400000000001</v>
      </c>
    </row>
    <row r="30" spans="1:12" s="3" customFormat="1" ht="87" customHeight="1">
      <c r="A30" s="39" t="s">
        <v>6</v>
      </c>
      <c r="B30" s="39"/>
      <c r="C30" s="39"/>
      <c r="D30" s="39"/>
      <c r="E30" s="39"/>
      <c r="F30" s="39"/>
      <c r="G30" s="16" t="s">
        <v>5</v>
      </c>
      <c r="H30" s="13">
        <v>1.3</v>
      </c>
      <c r="I30" s="14">
        <f>1.3*12*I35</f>
        <v>7904.52</v>
      </c>
      <c r="J30" s="15" t="s">
        <v>5</v>
      </c>
      <c r="K30" s="14">
        <v>2.75</v>
      </c>
      <c r="L30" s="14">
        <f>2.75*12*L35</f>
        <v>51364.5</v>
      </c>
    </row>
    <row r="31" spans="1:12" s="3" customFormat="1" ht="24">
      <c r="A31" s="39" t="s">
        <v>37</v>
      </c>
      <c r="B31" s="39"/>
      <c r="C31" s="39"/>
      <c r="D31" s="39"/>
      <c r="E31" s="39"/>
      <c r="F31" s="39"/>
      <c r="G31" s="18" t="s">
        <v>45</v>
      </c>
      <c r="H31" s="13">
        <v>0</v>
      </c>
      <c r="I31" s="14">
        <f>0*12*I35</f>
        <v>0</v>
      </c>
      <c r="J31" s="17" t="s">
        <v>45</v>
      </c>
      <c r="K31" s="14"/>
      <c r="L31" s="14">
        <f>0*12*L35</f>
        <v>0</v>
      </c>
    </row>
    <row r="32" spans="1:12" s="3" customFormat="1">
      <c r="A32" s="39" t="s">
        <v>49</v>
      </c>
      <c r="B32" s="39"/>
      <c r="C32" s="39"/>
      <c r="D32" s="39"/>
      <c r="E32" s="39"/>
      <c r="F32" s="39"/>
      <c r="G32" s="14" t="s">
        <v>4</v>
      </c>
      <c r="H32" s="13">
        <v>0.55000000000000004</v>
      </c>
      <c r="I32" s="14">
        <f>0.55*12*I35</f>
        <v>3344.2200000000003</v>
      </c>
      <c r="J32" s="13" t="s">
        <v>4</v>
      </c>
      <c r="K32" s="14"/>
      <c r="L32" s="14">
        <f>0*12*L35</f>
        <v>0</v>
      </c>
    </row>
    <row r="33" spans="1:25" s="3" customFormat="1">
      <c r="A33" s="39" t="s">
        <v>50</v>
      </c>
      <c r="B33" s="39"/>
      <c r="C33" s="39"/>
      <c r="D33" s="39"/>
      <c r="E33" s="39"/>
      <c r="F33" s="39"/>
      <c r="G33" s="14" t="s">
        <v>8</v>
      </c>
      <c r="H33" s="13">
        <v>0.251</v>
      </c>
      <c r="I33" s="14">
        <f>0.25*12*I35</f>
        <v>1520.1</v>
      </c>
      <c r="J33" s="13" t="s">
        <v>4</v>
      </c>
      <c r="K33" s="14">
        <v>0.55000000000000004</v>
      </c>
      <c r="L33" s="14">
        <f>0.55*12*L35</f>
        <v>10272.900000000001</v>
      </c>
    </row>
    <row r="34" spans="1:25" s="3" customFormat="1">
      <c r="A34" s="45" t="s">
        <v>2</v>
      </c>
      <c r="B34" s="45"/>
      <c r="C34" s="45"/>
      <c r="D34" s="45"/>
      <c r="E34" s="45"/>
      <c r="F34" s="45"/>
      <c r="G34" s="23"/>
      <c r="H34" s="20"/>
      <c r="I34" s="22">
        <f t="shared" ref="I34" si="14">I14+I22+I28</f>
        <v>112669.81200000001</v>
      </c>
      <c r="J34" s="30"/>
      <c r="K34" s="22"/>
      <c r="L34" s="22">
        <f>L9+L14+L22+L28</f>
        <v>393919.01999999996</v>
      </c>
      <c r="N34" s="32">
        <f>SUM(G34:M34)</f>
        <v>506588.83199999994</v>
      </c>
      <c r="O34" s="33">
        <f>N34/12*0.05</f>
        <v>2110.7867999999999</v>
      </c>
    </row>
    <row r="35" spans="1:25" s="4" customFormat="1">
      <c r="A35" s="45" t="s">
        <v>1</v>
      </c>
      <c r="B35" s="45"/>
      <c r="C35" s="45"/>
      <c r="D35" s="45"/>
      <c r="E35" s="45"/>
      <c r="F35" s="45"/>
      <c r="G35" s="19"/>
      <c r="H35" s="21"/>
      <c r="I35" s="24" t="s">
        <v>58</v>
      </c>
      <c r="J35" s="30"/>
      <c r="K35" s="19"/>
      <c r="L35" s="24" t="s">
        <v>57</v>
      </c>
    </row>
    <row r="36" spans="1:25" s="7" customFormat="1" ht="25.5" customHeight="1">
      <c r="A36" s="46" t="s">
        <v>48</v>
      </c>
      <c r="B36" s="46"/>
      <c r="C36" s="46"/>
      <c r="D36" s="46"/>
      <c r="E36" s="46"/>
      <c r="F36" s="46"/>
      <c r="G36" s="22"/>
      <c r="H36" s="22">
        <f>H9+H14+H22+H28</f>
        <v>18.530999999999999</v>
      </c>
      <c r="I36" s="22">
        <f t="shared" ref="I36" si="15">I34/12/I35</f>
        <v>18.53</v>
      </c>
      <c r="J36" s="31"/>
      <c r="K36" s="22">
        <f>K9+K14+K22+K28</f>
        <v>21.089999999999996</v>
      </c>
      <c r="L36" s="22">
        <f t="shared" ref="L36" si="16">L34/12/L35</f>
        <v>21.09</v>
      </c>
    </row>
    <row r="37" spans="1:25" s="3" customFormat="1" ht="12.75" customHeight="1">
      <c r="H37" s="4"/>
      <c r="I37" s="4"/>
      <c r="K37" s="4"/>
      <c r="L37" s="4"/>
    </row>
    <row r="38" spans="1:25" s="3" customFormat="1" ht="12.75" hidden="1" customHeight="1">
      <c r="H38" s="4"/>
      <c r="I38" s="4"/>
      <c r="K38" s="4"/>
      <c r="L38" s="4"/>
    </row>
    <row r="39" spans="1:25" s="3" customFormat="1">
      <c r="X39" s="8"/>
      <c r="Y39" s="8"/>
    </row>
    <row r="40" spans="1:25" s="3" customFormat="1">
      <c r="X40" s="8"/>
      <c r="Y40" s="8"/>
    </row>
    <row r="41" spans="1:25" s="1" customFormat="1">
      <c r="A41" s="3" t="s">
        <v>0</v>
      </c>
      <c r="B41" s="3">
        <v>12</v>
      </c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25" s="1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N42" s="1">
        <f>N34/12</f>
        <v>42215.735999999997</v>
      </c>
      <c r="X42"/>
      <c r="Y42"/>
    </row>
  </sheetData>
  <mergeCells count="33">
    <mergeCell ref="A34:F34"/>
    <mergeCell ref="A35:F35"/>
    <mergeCell ref="A36:F36"/>
    <mergeCell ref="A28:F28"/>
    <mergeCell ref="A29:F29"/>
    <mergeCell ref="A30:F30"/>
    <mergeCell ref="A33:F33"/>
    <mergeCell ref="A31:F31"/>
    <mergeCell ref="A32:F32"/>
    <mergeCell ref="A27:F27"/>
    <mergeCell ref="A24:F24"/>
    <mergeCell ref="A16:F16"/>
    <mergeCell ref="A17:F17"/>
    <mergeCell ref="A18:F18"/>
    <mergeCell ref="A19:F19"/>
    <mergeCell ref="A26:F26"/>
    <mergeCell ref="A23:F23"/>
    <mergeCell ref="A25:F25"/>
    <mergeCell ref="A22:F22"/>
    <mergeCell ref="K7:K8"/>
    <mergeCell ref="J7:J8"/>
    <mergeCell ref="A6:F8"/>
    <mergeCell ref="A20:F20"/>
    <mergeCell ref="A21:F21"/>
    <mergeCell ref="G7:G8"/>
    <mergeCell ref="H7:H8"/>
    <mergeCell ref="A15:F15"/>
    <mergeCell ref="A9:F9"/>
    <mergeCell ref="A10:F10"/>
    <mergeCell ref="A11:F11"/>
    <mergeCell ref="A12:F12"/>
    <mergeCell ref="A13:F13"/>
    <mergeCell ref="A14:F14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2015-10-13T13:38:39Z</cp:lastPrinted>
  <dcterms:created xsi:type="dcterms:W3CDTF">2013-04-24T10:34:01Z</dcterms:created>
  <dcterms:modified xsi:type="dcterms:W3CDTF">2015-11-27T13:14:37Z</dcterms:modified>
</cp:coreProperties>
</file>